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85" yWindow="120" windowWidth="12120" windowHeight="7785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<sst xmlns="http://schemas.openxmlformats.org/spreadsheetml/2006/main" count="190" uniqueCount="126">
  <si>
    <t>Gesamtübersicht</t>
  </si>
  <si>
    <t>(Angabe in Euro)</t>
  </si>
  <si>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</si>
  <si>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</si>
  <si>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</si>
  <si>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</si>
  <si>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</si>
  <si>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</si>
  <si>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</si>
  <si>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</si>
  <si>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</si>
  <si>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</si>
  <si>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</si>
  <si>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</si>
  <si>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</si>
  <si>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</si>
  <si>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</si>
  <si>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Peseten</t>
  </si>
  <si>
    <t>Betrag in Euro</t>
  </si>
  <si>
    <t>Haus</t>
  </si>
  <si>
    <t>Kontrolle</t>
  </si>
  <si>
    <t>1.1.2000</t>
  </si>
  <si>
    <t>Telefon</t>
  </si>
  <si>
    <t>Anteil Jens Telefon Beleg 1</t>
  </si>
  <si>
    <t>Anteil Gerrit Telefon Beleg 1</t>
  </si>
  <si>
    <t>18.1.2000</t>
  </si>
  <si>
    <t>Bettwäsche</t>
  </si>
  <si>
    <t>Geschenken (Kalender)</t>
  </si>
  <si>
    <t>22.1.2000</t>
  </si>
  <si>
    <t>Gasboiler und Farben</t>
  </si>
  <si>
    <t>26.1.2000</t>
  </si>
  <si>
    <t>2 Gasflaschen</t>
  </si>
  <si>
    <t>27.1.2000</t>
  </si>
  <si>
    <t>Erundina (bis 3. Woche)</t>
  </si>
  <si>
    <t>21.1.2000</t>
  </si>
  <si>
    <t>Schatz von Jens aus dem Römertopf</t>
  </si>
  <si>
    <t>Elektroarbeiten an der neuen Tür</t>
  </si>
  <si>
    <t>28.1.2000</t>
  </si>
  <si>
    <t>Schlüssel</t>
  </si>
  <si>
    <t>Gelbe Wachstuchdecke</t>
  </si>
  <si>
    <t>Metallgriffe, Leisten u. Holz für Spiegel</t>
  </si>
  <si>
    <t>23.1.2000</t>
  </si>
  <si>
    <t>Telefon Mai 99 an Carmen Gloria</t>
  </si>
  <si>
    <t>Fontanero Installation Gasboiler</t>
  </si>
  <si>
    <t>24.1.2000</t>
  </si>
  <si>
    <t>2. Zahlung Ricardo für die Treppe</t>
  </si>
  <si>
    <t>31.1.2000</t>
  </si>
  <si>
    <t>3. Zahlung Ricardo für die Treppe</t>
  </si>
  <si>
    <t>1.2.2000</t>
  </si>
  <si>
    <t>Rostschutz und Fett f. Fahrrad</t>
  </si>
  <si>
    <t>14.2.2000</t>
  </si>
  <si>
    <t>Überweisung von Jens an Gerrit</t>
  </si>
  <si>
    <t>10.2000</t>
  </si>
  <si>
    <t>Überweisung von Jens an Wilma wg. Gerrit</t>
  </si>
  <si>
    <t>25.11.2000</t>
  </si>
  <si>
    <t>Teekanne</t>
  </si>
  <si>
    <t>Thermometer</t>
  </si>
  <si>
    <t>14.6.2000</t>
  </si>
  <si>
    <t>Retevision Telefongebühren Jens</t>
  </si>
  <si>
    <t>div.</t>
  </si>
  <si>
    <t>Baumaterial</t>
  </si>
  <si>
    <t>div</t>
  </si>
  <si>
    <t>Zahlungen an Berto</t>
  </si>
  <si>
    <t>4.12.2000</t>
  </si>
  <si>
    <t>Rührstab</t>
  </si>
  <si>
    <t>4 Gasflaschen</t>
  </si>
  <si>
    <t>12.2000</t>
  </si>
  <si>
    <t>An Erundina 43 * 2000 pts</t>
  </si>
  <si>
    <t>26.10.2000</t>
  </si>
  <si>
    <t>Dachgepäckträger</t>
  </si>
  <si>
    <t>ohne</t>
  </si>
  <si>
    <t>Musikanlage</t>
  </si>
  <si>
    <t>20.12.2000</t>
  </si>
  <si>
    <t>Reparatur Wäsche</t>
  </si>
  <si>
    <t>Klempner</t>
  </si>
  <si>
    <t>2.1.2001</t>
  </si>
  <si>
    <t>Birnen</t>
  </si>
  <si>
    <t>31.12.2000</t>
  </si>
  <si>
    <t>Aufenthalt Jens 19.-26.11.</t>
  </si>
  <si>
    <t>Wasser 25.5.-28.11.</t>
  </si>
  <si>
    <t>Strom 13.4.-13.12.</t>
  </si>
  <si>
    <t>Telefon 1.5.-1.11.</t>
  </si>
  <si>
    <t>Anteil Gerrit Telefon Beleg 39a</t>
  </si>
  <si>
    <t>Anteil Jens Telefon Beleg 39b</t>
  </si>
  <si>
    <t>1.3.2000</t>
  </si>
  <si>
    <t>Telefon 1.3.</t>
  </si>
  <si>
    <t>Strom 1.2.2000</t>
  </si>
  <si>
    <t>Wasser, 26.2.2000</t>
  </si>
  <si>
    <t>7.4.2000</t>
  </si>
  <si>
    <t>Wasser, 7.4.2000</t>
  </si>
  <si>
    <t>Arbeitszeiten von Jens und Gerrit in Taganana</t>
  </si>
  <si>
    <t>(Abrechnung mit 15,-- DM = 7,67 Euro)</t>
  </si>
  <si>
    <t>Stunden</t>
  </si>
  <si>
    <t>Betrag</t>
  </si>
  <si>
    <t>Ausgleich</t>
  </si>
  <si>
    <t>Zeitraum</t>
  </si>
  <si>
    <t>23.1.-3.2.</t>
  </si>
  <si>
    <t>10.2.</t>
  </si>
  <si>
    <t>26.10-31.12.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</si>
  <si>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</si>
  <si>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</si>
  <si>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</si>
  <si>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</si>
  <si>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</si>
  <si>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</si>
  <si>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</si>
  <si>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</si>
  <si>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Anita</t>
  </si>
  <si>
    <t>Wilma</t>
  </si>
  <si>
    <t>Bjarne</t>
  </si>
  <si>
    <t>Heike Langmarck</t>
  </si>
  <si>
    <t>Andreas</t>
  </si>
  <si>
    <t>Barbara</t>
  </si>
  <si>
    <t>Jens Salomon</t>
  </si>
  <si>
    <t>Lieselotte Siegmon</t>
  </si>
  <si>
    <t>Käthe Warnecke</t>
  </si>
  <si>
    <t>Hanna Eichler</t>
  </si>
  <si>
    <t>Georg Huber</t>
  </si>
  <si>
    <t>Manno Peters</t>
  </si>
  <si>
    <t>Manfred Hüttmann</t>
  </si>
  <si>
    <t>Andreas Bobzien</t>
  </si>
  <si>
    <t>Jens Rohloff</t>
  </si>
  <si>
    <t>Peter Fonzen</t>
  </si>
  <si>
    <t>Michael Brügger</t>
  </si>
  <si>
    <t>Gerrit Griebel</t>
  </si>
  <si>
    <t>Anita Büsing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</si>
</sst>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172" fontId="9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172" fontId="6" fillId="4" borderId="2" xfId="0" applyNumberFormat="1" applyFont="1" applyFill="1" applyBorder="1" applyAlignment="1">
      <alignment/>
    </xf>
    <xf numFmtId="172" fontId="8" fillId="4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4" fillId="0" borderId="2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4" fontId="5" fillId="0" borderId="2" xfId="0" applyNumberFormat="1" applyFont="1" applyBorder="1" applyAlignment="1">
      <alignment horizontal="center"/>
    </xf>
    <xf numFmtId="4" fontId="4" fillId="4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17.57421875" style="0" customWidth="1"/>
    <col min="2" max="3" width="16.00390625" style="4" customWidth="1"/>
    <col min="4" max="16384" width="11.421875" style="0" customWidth="1"/>
  </cols>
  <sheetData>
    <row r="1" spans="1:3" s="53" customFormat="1" ht="20.25">
      <c r="A1" s="53" t="s">
        <v>0</v>
      </c>
      <c r="B1" s="54"/>
      <c r="C1" s="54"/>
    </row>
    <row r="2" ht="12.75">
      <c r="A2" t="s">
        <v>1</v>
      </c>
    </row>
    <row r="4" spans="1:3" ht="17.25" customHeight="1">
      <c r="A4" s="43"/>
      <c r="B4" s="55" t="s">
        <v>2</v>
      </c>
      <c r="C4" s="55" t="s">
        <v>3</v>
      </c>
    </row>
    <row r="5" spans="1:3" ht="17.25" customHeight="1">
      <c r="A5" s="43" t="s">
        <v>4</v>
      </c>
      <c r="B5" s="62">
        <v>-2421.98</v>
      </c>
      <c r="C5" s="62">
        <f>B5*-1</f>
        <v>2421.98</v>
      </c>
    </row>
    <row r="6" spans="1:3" ht="17.25" customHeight="1">
      <c r="A6" s="43" t="s">
        <v>5</v>
      </c>
      <c r="B6" s="58">
        <f>Geld!G6</f>
        <v>2943.421300416984</v>
      </c>
      <c r="C6" s="58">
        <f>Geld!H6</f>
        <v>-2943.4086995830157</v>
      </c>
    </row>
    <row r="7" spans="1:3" ht="17.25" customHeight="1">
      <c r="A7" s="43" t="s">
        <v>6</v>
      </c>
      <c r="B7" s="59">
        <f>Arbeitszeiten!B7</f>
        <v>-448.695</v>
      </c>
      <c r="C7" s="59">
        <f>Arbeitszeiten!C7</f>
        <v>448.695</v>
      </c>
    </row>
    <row r="8" spans="1:3" ht="17.25" customHeight="1">
      <c r="A8" s="43" t="s">
        <v>7</v>
      </c>
      <c r="B8" s="60">
        <f>Nutzung!B6</f>
        <v>793.8449999999998</v>
      </c>
      <c r="C8" s="60">
        <f>Nutzung!C6</f>
        <v>-793.8449999999998</v>
      </c>
    </row>
    <row r="9" spans="1:3" ht="33" customHeight="1">
      <c r="A9" s="43" t="s">
        <v>8</v>
      </c>
      <c r="B9" s="61">
        <f>SUM(B5:B8)</f>
        <v>866.591300416984</v>
      </c>
      <c r="C9" s="61">
        <f>SUM(C5:C8)</f>
        <v>-866.5786995830156</v>
      </c>
    </row>
  </sheetData>
  <sheetProtection sheet="1" objects="1" scenarios="1"/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4"/>
  <sheetViews>
    <sheetView workbookViewId="0" topLeftCell="A34">
      <selection activeCell="B56" sqref="B56:I64"/>
    </sheetView>
  </sheetViews>
  <sheetFormatPr defaultColWidth="9.140625" defaultRowHeight="12.75"/>
  <cols>
    <col min="1" max="1" width="11.421875" style="20" customWidth="1"/>
    <col min="2" max="2" width="7.140625" style="12" customWidth="1"/>
    <col min="3" max="3" width="34.28125" style="0" customWidth="1"/>
    <col min="4" max="4" width="13.28125" style="15" customWidth="1"/>
    <col min="5" max="5" width="12.421875" style="4" customWidth="1"/>
    <col min="6" max="8" width="11.421875" style="10" customWidth="1"/>
    <col min="9" max="9" width="12.28125" style="0" customWidth="1"/>
    <col min="10" max="16384" width="11.421875" style="0" customWidth="1"/>
  </cols>
  <sheetData>
    <row r="1" spans="1:9" s="2" customFormat="1" ht="18">
      <c r="A1" s="19" t="s">
        <v>9</v>
      </c>
      <c r="B1" s="11"/>
      <c r="D1" s="13"/>
      <c r="E1" s="3"/>
      <c r="F1" s="8"/>
      <c r="G1" s="8"/>
      <c r="H1" s="45" t="s">
        <v>10</v>
      </c>
      <c r="I1" s="33">
        <f>SUM(I4:I64)</f>
        <v>0.037802501906758934</v>
      </c>
    </row>
    <row r="2" spans="1:8" s="2" customFormat="1" ht="18">
      <c r="A2" s="19"/>
      <c r="B2" s="11"/>
      <c r="D2" s="13"/>
      <c r="E2" s="3"/>
      <c r="F2" s="8"/>
      <c r="G2" s="8"/>
      <c r="H2" s="8"/>
    </row>
    <row r="3" spans="1:8" s="2" customFormat="1" ht="15.75" customHeight="1">
      <c r="A3" s="19"/>
      <c r="B3" s="11"/>
      <c r="D3" s="46"/>
      <c r="E3" s="47"/>
      <c r="F3" s="48"/>
      <c r="G3" s="49" t="s">
        <v>11</v>
      </c>
      <c r="H3" s="49" t="s">
        <v>3</v>
      </c>
    </row>
    <row r="4" spans="1:9" s="2" customFormat="1" ht="18">
      <c r="A4" s="19"/>
      <c r="B4" s="11"/>
      <c r="C4"/>
      <c r="D4" s="46"/>
      <c r="E4" s="39" t="s">
        <v>12</v>
      </c>
      <c r="F4" s="50">
        <f>SUM(F11:F64)</f>
        <v>-5182.977399166031</v>
      </c>
      <c r="G4" s="50">
        <f>SUM(G11:G64)</f>
        <v>5534.91</v>
      </c>
      <c r="H4" s="50">
        <f>SUM(H11:H64)</f>
        <v>-351.9200000000002</v>
      </c>
      <c r="I4" s="10">
        <f>SUM(F4:H4)</f>
        <v>0.012600833968349434</v>
      </c>
    </row>
    <row r="5" spans="1:9" s="2" customFormat="1" ht="18">
      <c r="A5" s="19"/>
      <c r="B5" s="11"/>
      <c r="C5"/>
      <c r="D5" s="46"/>
      <c r="E5" s="39" t="s">
        <v>13</v>
      </c>
      <c r="F5" s="50">
        <f>(G5+H5)*-1</f>
        <v>5182.977399166031</v>
      </c>
      <c r="G5" s="50">
        <f>F4/2</f>
        <v>-2591.4886995830157</v>
      </c>
      <c r="H5" s="50">
        <f>F4/2</f>
        <v>-2591.4886995830157</v>
      </c>
      <c r="I5" s="10">
        <f>SUM(F5:H5)</f>
        <v>0</v>
      </c>
    </row>
    <row r="6" spans="1:9" s="2" customFormat="1" ht="18">
      <c r="A6" s="19"/>
      <c r="B6" s="11"/>
      <c r="C6" s="34"/>
      <c r="D6" s="46"/>
      <c r="E6" s="39" t="s">
        <v>12</v>
      </c>
      <c r="F6" s="50"/>
      <c r="G6" s="51">
        <f>G4+G5</f>
        <v>2943.421300416984</v>
      </c>
      <c r="H6" s="52">
        <f>H4+H5</f>
        <v>-2943.4086995830157</v>
      </c>
      <c r="I6" s="10">
        <f>SUM(F6:H6)</f>
        <v>0.012600833968463121</v>
      </c>
    </row>
    <row r="7" spans="1:9" s="2" customFormat="1" ht="18">
      <c r="A7" s="19"/>
      <c r="B7" s="11"/>
      <c r="C7" s="34"/>
      <c r="D7" s="13"/>
      <c r="E7" s="3"/>
      <c r="F7" s="33"/>
      <c r="G7"/>
      <c r="H7"/>
      <c r="I7" s="33"/>
    </row>
    <row r="8" spans="1:9" s="2" customFormat="1" ht="18">
      <c r="A8" s="19"/>
      <c r="B8" s="11"/>
      <c r="D8" s="13"/>
      <c r="E8" s="3"/>
      <c r="F8" s="33"/>
      <c r="G8" s="33"/>
      <c r="H8" s="33"/>
      <c r="I8"/>
    </row>
    <row r="9" ht="5.25" customHeight="1"/>
    <row r="10" spans="1:9" s="1" customFormat="1" ht="30">
      <c r="A10" s="32" t="s">
        <v>14</v>
      </c>
      <c r="B10" s="6" t="s">
        <v>15</v>
      </c>
      <c r="C10" s="5" t="s">
        <v>16</v>
      </c>
      <c r="D10" s="14" t="s">
        <v>17</v>
      </c>
      <c r="E10" s="7" t="s">
        <v>18</v>
      </c>
      <c r="F10" s="9" t="s">
        <v>19</v>
      </c>
      <c r="G10" s="9" t="s">
        <v>11</v>
      </c>
      <c r="H10" s="9" t="s">
        <v>3</v>
      </c>
      <c r="I10" s="16" t="s">
        <v>20</v>
      </c>
    </row>
    <row r="11" spans="1:9" ht="12.75">
      <c r="A11" s="20" t="s">
        <v>21</v>
      </c>
      <c r="B11" s="12">
        <v>1</v>
      </c>
      <c r="C11" t="s">
        <v>22</v>
      </c>
      <c r="E11" s="63">
        <v>46.77</v>
      </c>
      <c r="F11" s="10">
        <f>E11*-1</f>
        <v>-46.77</v>
      </c>
      <c r="G11" s="10">
        <v>46.77</v>
      </c>
      <c r="I11" s="10">
        <f>SUM(F11:H11)</f>
        <v>0</v>
      </c>
    </row>
    <row r="12" spans="1:9" ht="12.75">
      <c r="A12" s="20" t="s">
        <v>21</v>
      </c>
      <c r="B12" s="12">
        <v>2</v>
      </c>
      <c r="C12" t="s">
        <v>23</v>
      </c>
      <c r="D12" s="15">
        <v>2816</v>
      </c>
      <c r="E12" s="63">
        <f aca="true" t="shared" si="0" ref="E12:E27">IF(D12&gt;0,D12/166.386015,)</f>
        <v>16.924499333672966</v>
      </c>
      <c r="F12" s="10">
        <v>16.92</v>
      </c>
      <c r="G12" s="10">
        <v>-16.92</v>
      </c>
      <c r="I12" s="10">
        <f aca="true" t="shared" si="1" ref="I12:I27">SUM(F12:H12)</f>
        <v>0</v>
      </c>
    </row>
    <row r="13" spans="1:9" ht="12.75">
      <c r="A13" s="20" t="s">
        <v>21</v>
      </c>
      <c r="B13" s="12">
        <v>3</v>
      </c>
      <c r="C13" t="s">
        <v>24</v>
      </c>
      <c r="D13" s="15">
        <v>418</v>
      </c>
      <c r="E13" s="63">
        <f t="shared" si="0"/>
        <v>2.512230369842081</v>
      </c>
      <c r="F13" s="10">
        <v>2.51</v>
      </c>
      <c r="H13" s="10">
        <v>-2.51</v>
      </c>
      <c r="I13" s="10">
        <f t="shared" si="1"/>
        <v>0</v>
      </c>
    </row>
    <row r="14" spans="1:9" ht="14.25">
      <c r="A14" s="20" t="s">
        <v>25</v>
      </c>
      <c r="B14" s="12">
        <v>4</v>
      </c>
      <c r="C14" t="s">
        <v>26</v>
      </c>
      <c r="E14" s="63">
        <v>30.68</v>
      </c>
      <c r="F14" s="10">
        <f>E14*-1</f>
        <v>-30.68</v>
      </c>
      <c r="G14" s="33"/>
      <c r="H14" s="10">
        <v>30.68</v>
      </c>
      <c r="I14" s="10">
        <f t="shared" si="1"/>
        <v>0</v>
      </c>
    </row>
    <row r="15" spans="1:9" ht="12.75">
      <c r="A15" s="20" t="s">
        <v>25</v>
      </c>
      <c r="B15" s="12">
        <v>5</v>
      </c>
      <c r="C15" t="s">
        <v>27</v>
      </c>
      <c r="E15" s="63">
        <v>38.27</v>
      </c>
      <c r="F15" s="10">
        <f>E15*-1</f>
        <v>-38.27</v>
      </c>
      <c r="H15" s="10">
        <v>38.27</v>
      </c>
      <c r="I15" s="10">
        <f t="shared" si="1"/>
        <v>0</v>
      </c>
    </row>
    <row r="16" spans="1:9" ht="12.75">
      <c r="A16" s="20" t="s">
        <v>28</v>
      </c>
      <c r="B16" s="12">
        <v>6</v>
      </c>
      <c r="C16" t="s">
        <v>29</v>
      </c>
      <c r="E16" s="63">
        <v>274.96</v>
      </c>
      <c r="F16" s="10">
        <f>E16*-1</f>
        <v>-274.96</v>
      </c>
      <c r="H16" s="10">
        <v>274.96</v>
      </c>
      <c r="I16" s="10">
        <f t="shared" si="1"/>
        <v>0</v>
      </c>
    </row>
    <row r="17" spans="1:9" ht="12.75">
      <c r="A17" s="20" t="s">
        <v>30</v>
      </c>
      <c r="B17" s="12">
        <v>7</v>
      </c>
      <c r="C17" t="s">
        <v>31</v>
      </c>
      <c r="D17" s="15">
        <v>1490</v>
      </c>
      <c r="E17" s="63">
        <f t="shared" si="0"/>
        <v>8.955079548001676</v>
      </c>
      <c r="F17" s="10">
        <f>E17*-1</f>
        <v>-8.955079548001676</v>
      </c>
      <c r="H17" s="10">
        <v>8.96</v>
      </c>
      <c r="I17" s="10">
        <f t="shared" si="1"/>
        <v>0.004920451998325248</v>
      </c>
    </row>
    <row r="18" spans="1:9" ht="12.75">
      <c r="A18" s="20" t="s">
        <v>32</v>
      </c>
      <c r="B18" s="12">
        <v>8</v>
      </c>
      <c r="C18" t="s">
        <v>33</v>
      </c>
      <c r="D18" s="15">
        <v>37000</v>
      </c>
      <c r="E18" s="63">
        <f t="shared" si="0"/>
        <v>222.37445857453827</v>
      </c>
      <c r="F18" s="10">
        <f>E18*-1</f>
        <v>-222.37445857453827</v>
      </c>
      <c r="H18" s="10">
        <v>222.37</v>
      </c>
      <c r="I18" s="10">
        <f t="shared" si="1"/>
        <v>-0.004458574538261928</v>
      </c>
    </row>
    <row r="19" spans="1:9" ht="12.75">
      <c r="A19" s="20" t="s">
        <v>34</v>
      </c>
      <c r="B19" s="12">
        <v>9</v>
      </c>
      <c r="C19" t="s">
        <v>35</v>
      </c>
      <c r="D19" s="15">
        <v>230000</v>
      </c>
      <c r="E19" s="63">
        <f t="shared" si="0"/>
        <v>1382.327715463346</v>
      </c>
      <c r="F19" s="10">
        <v>0</v>
      </c>
      <c r="G19" s="10">
        <v>1382.33</v>
      </c>
      <c r="H19" s="10">
        <v>-1382.33</v>
      </c>
      <c r="I19" s="10">
        <f t="shared" si="1"/>
        <v>0</v>
      </c>
    </row>
    <row r="20" spans="1:9" ht="12.75">
      <c r="A20" s="20" t="s">
        <v>30</v>
      </c>
      <c r="B20" s="12">
        <v>10</v>
      </c>
      <c r="C20" t="s">
        <v>36</v>
      </c>
      <c r="D20" s="15">
        <v>10000</v>
      </c>
      <c r="E20" s="63">
        <f t="shared" si="0"/>
        <v>60.10120502014548</v>
      </c>
      <c r="F20" s="10">
        <f>E20*-1</f>
        <v>-60.10120502014548</v>
      </c>
      <c r="H20" s="10">
        <v>60.1</v>
      </c>
      <c r="I20" s="10">
        <f t="shared" si="1"/>
        <v>-0.001205020145476965</v>
      </c>
    </row>
    <row r="21" spans="1:9" ht="12.75">
      <c r="A21" s="20" t="s">
        <v>37</v>
      </c>
      <c r="B21" s="12">
        <v>11</v>
      </c>
      <c r="C21" t="s">
        <v>38</v>
      </c>
      <c r="D21" s="15">
        <v>2075</v>
      </c>
      <c r="E21" s="63">
        <f t="shared" si="0"/>
        <v>12.471000041680186</v>
      </c>
      <c r="F21" s="10">
        <f>E21*-1</f>
        <v>-12.471000041680186</v>
      </c>
      <c r="H21" s="10">
        <v>12.47</v>
      </c>
      <c r="I21" s="10">
        <f t="shared" si="1"/>
        <v>-0.0010000416801858591</v>
      </c>
    </row>
    <row r="22" spans="1:9" ht="12.75">
      <c r="A22" s="20" t="s">
        <v>37</v>
      </c>
      <c r="B22" s="12">
        <v>12</v>
      </c>
      <c r="C22" t="s">
        <v>39</v>
      </c>
      <c r="D22" s="15">
        <v>545</v>
      </c>
      <c r="E22" s="63">
        <f t="shared" si="0"/>
        <v>3.2755156735979285</v>
      </c>
      <c r="F22" s="10">
        <f>E22*-1</f>
        <v>-3.2755156735979285</v>
      </c>
      <c r="H22" s="10">
        <v>3.28</v>
      </c>
      <c r="I22" s="10">
        <f t="shared" si="1"/>
        <v>0.004484326402071304</v>
      </c>
    </row>
    <row r="23" spans="1:9" ht="12.75">
      <c r="A23" s="20" t="s">
        <v>37</v>
      </c>
      <c r="B23" s="12">
        <v>13</v>
      </c>
      <c r="C23" t="s">
        <v>40</v>
      </c>
      <c r="D23" s="15">
        <v>2480</v>
      </c>
      <c r="E23" s="63">
        <f t="shared" si="0"/>
        <v>14.905098844996079</v>
      </c>
      <c r="F23" s="10">
        <f aca="true" t="shared" si="2" ref="F23:F38">E23*-1</f>
        <v>-14.905098844996079</v>
      </c>
      <c r="H23" s="10">
        <v>14.91</v>
      </c>
      <c r="I23" s="10">
        <f t="shared" si="1"/>
        <v>0.004901155003921076</v>
      </c>
    </row>
    <row r="24" spans="1:9" ht="12.75">
      <c r="A24" s="20" t="s">
        <v>41</v>
      </c>
      <c r="B24" s="12">
        <v>14</v>
      </c>
      <c r="C24" t="s">
        <v>42</v>
      </c>
      <c r="D24" s="15">
        <v>10550</v>
      </c>
      <c r="E24" s="63">
        <f t="shared" si="0"/>
        <v>63.40677129625348</v>
      </c>
      <c r="F24" s="10">
        <f t="shared" si="2"/>
        <v>-63.40677129625348</v>
      </c>
      <c r="H24" s="10">
        <v>63.41</v>
      </c>
      <c r="I24" s="10">
        <f t="shared" si="1"/>
        <v>0.0032287037465152935</v>
      </c>
    </row>
    <row r="25" spans="1:9" ht="12.75">
      <c r="A25" s="20" t="s">
        <v>41</v>
      </c>
      <c r="B25" s="12">
        <v>15</v>
      </c>
      <c r="C25" t="s">
        <v>43</v>
      </c>
      <c r="D25" s="15">
        <v>10000</v>
      </c>
      <c r="E25" s="63">
        <f t="shared" si="0"/>
        <v>60.10120502014548</v>
      </c>
      <c r="F25" s="10">
        <v>-60.1</v>
      </c>
      <c r="H25" s="10">
        <v>60.1</v>
      </c>
      <c r="I25" s="10">
        <f t="shared" si="1"/>
        <v>0</v>
      </c>
    </row>
    <row r="26" spans="1:9" ht="12.75">
      <c r="A26" s="20" t="s">
        <v>44</v>
      </c>
      <c r="B26" s="12">
        <v>16</v>
      </c>
      <c r="C26" t="s">
        <v>45</v>
      </c>
      <c r="D26" s="15">
        <v>125000</v>
      </c>
      <c r="E26" s="63">
        <f t="shared" si="0"/>
        <v>751.2650627518185</v>
      </c>
      <c r="F26" s="10">
        <v>-751.27</v>
      </c>
      <c r="H26" s="10">
        <v>751.27</v>
      </c>
      <c r="I26" s="10">
        <f t="shared" si="1"/>
        <v>0</v>
      </c>
    </row>
    <row r="27" spans="1:9" ht="12.75">
      <c r="A27" s="20" t="s">
        <v>46</v>
      </c>
      <c r="B27" s="12">
        <v>17</v>
      </c>
      <c r="C27" t="s">
        <v>47</v>
      </c>
      <c r="D27" s="15">
        <v>300000</v>
      </c>
      <c r="E27" s="63">
        <f t="shared" si="0"/>
        <v>1803.0361506043644</v>
      </c>
      <c r="F27" s="10">
        <f t="shared" si="2"/>
        <v>-1803.0361506043644</v>
      </c>
      <c r="H27" s="10">
        <v>1803.04</v>
      </c>
      <c r="I27" s="10">
        <f t="shared" si="1"/>
        <v>0.00384939563559783</v>
      </c>
    </row>
    <row r="28" spans="1:9" ht="12.75">
      <c r="A28" s="20" t="s">
        <v>48</v>
      </c>
      <c r="B28" s="12">
        <v>18</v>
      </c>
      <c r="C28" t="s">
        <v>49</v>
      </c>
      <c r="D28" s="15">
        <v>760</v>
      </c>
      <c r="E28" s="63">
        <f>IF(D28&gt;0,D28/166.386015,)</f>
        <v>4.567691581531056</v>
      </c>
      <c r="F28" s="10">
        <f t="shared" si="2"/>
        <v>-4.567691581531056</v>
      </c>
      <c r="H28" s="10">
        <v>4.57</v>
      </c>
      <c r="I28" s="10">
        <f aca="true" t="shared" si="3" ref="I28:I43">SUM(F28:H28)</f>
        <v>0.00230841846894414</v>
      </c>
    </row>
    <row r="29" spans="1:9" ht="12.75">
      <c r="A29" s="20" t="s">
        <v>50</v>
      </c>
      <c r="B29" s="12">
        <v>19</v>
      </c>
      <c r="C29" t="s">
        <v>51</v>
      </c>
      <c r="E29" s="63">
        <v>2400</v>
      </c>
      <c r="F29" s="10">
        <v>0</v>
      </c>
      <c r="G29" s="10">
        <v>2400</v>
      </c>
      <c r="H29" s="10">
        <v>-2400</v>
      </c>
      <c r="I29" s="10">
        <f t="shared" si="3"/>
        <v>0</v>
      </c>
    </row>
    <row r="30" spans="1:9" ht="12.75">
      <c r="A30" s="20" t="s">
        <v>52</v>
      </c>
      <c r="B30" s="12">
        <v>20</v>
      </c>
      <c r="C30" t="s">
        <v>53</v>
      </c>
      <c r="E30" s="63">
        <v>1490</v>
      </c>
      <c r="F30" s="10">
        <v>0</v>
      </c>
      <c r="G30" s="10">
        <v>1490</v>
      </c>
      <c r="H30" s="10">
        <v>-1490</v>
      </c>
      <c r="I30" s="10">
        <f t="shared" si="3"/>
        <v>0</v>
      </c>
    </row>
    <row r="31" spans="1:9" ht="12.75">
      <c r="A31" s="20" t="s">
        <v>54</v>
      </c>
      <c r="B31" s="12">
        <v>21</v>
      </c>
      <c r="C31" t="s">
        <v>55</v>
      </c>
      <c r="E31" s="63">
        <v>25.51</v>
      </c>
      <c r="F31" s="10">
        <f t="shared" si="2"/>
        <v>-25.51</v>
      </c>
      <c r="H31" s="10">
        <v>25.51</v>
      </c>
      <c r="I31" s="10">
        <f t="shared" si="3"/>
        <v>0</v>
      </c>
    </row>
    <row r="32" spans="1:9" ht="12.75">
      <c r="A32" s="20" t="s">
        <v>54</v>
      </c>
      <c r="B32" s="12">
        <v>22</v>
      </c>
      <c r="C32" t="s">
        <v>56</v>
      </c>
      <c r="E32" s="63">
        <v>4.08</v>
      </c>
      <c r="F32" s="10">
        <f t="shared" si="2"/>
        <v>-4.08</v>
      </c>
      <c r="H32" s="10">
        <v>4.08</v>
      </c>
      <c r="I32" s="10">
        <f t="shared" si="3"/>
        <v>0</v>
      </c>
    </row>
    <row r="33" spans="1:9" ht="12.75">
      <c r="A33" s="20" t="s">
        <v>57</v>
      </c>
      <c r="B33" s="12">
        <v>23</v>
      </c>
      <c r="C33" t="s">
        <v>58</v>
      </c>
      <c r="E33" s="63">
        <v>5.42</v>
      </c>
      <c r="G33" s="10">
        <v>-5.42</v>
      </c>
      <c r="H33" s="10">
        <v>5.42</v>
      </c>
      <c r="I33" s="10">
        <f t="shared" si="3"/>
        <v>0</v>
      </c>
    </row>
    <row r="34" spans="1:9" ht="12.75">
      <c r="A34" s="20" t="s">
        <v>59</v>
      </c>
      <c r="B34" s="12">
        <v>24</v>
      </c>
      <c r="C34" t="s">
        <v>60</v>
      </c>
      <c r="D34" s="15">
        <v>19870</v>
      </c>
      <c r="E34" s="63">
        <f>IF(D34&gt;0,D34/166.386015,)</f>
        <v>119.42109437502907</v>
      </c>
      <c r="F34" s="10">
        <f t="shared" si="2"/>
        <v>-119.42109437502907</v>
      </c>
      <c r="H34" s="10">
        <v>119.42</v>
      </c>
      <c r="I34" s="10">
        <f t="shared" si="3"/>
        <v>-0.0010943750290692833</v>
      </c>
    </row>
    <row r="35" spans="1:9" ht="12.75">
      <c r="A35" s="20" t="s">
        <v>59</v>
      </c>
      <c r="B35" s="12">
        <v>25</v>
      </c>
      <c r="C35" t="s">
        <v>60</v>
      </c>
      <c r="D35" s="15">
        <v>40144</v>
      </c>
      <c r="E35" s="63">
        <f>IF(D35&gt;0,D35/166.386015,)</f>
        <v>241.270277432872</v>
      </c>
      <c r="F35" s="10">
        <f t="shared" si="2"/>
        <v>-241.270277432872</v>
      </c>
      <c r="H35" s="10">
        <v>241.27</v>
      </c>
      <c r="I35" s="10">
        <f t="shared" si="3"/>
        <v>-0.0002774328719965524</v>
      </c>
    </row>
    <row r="36" spans="1:9" ht="12.75">
      <c r="A36" s="20" t="s">
        <v>61</v>
      </c>
      <c r="B36" s="12">
        <v>26</v>
      </c>
      <c r="C36" t="s">
        <v>62</v>
      </c>
      <c r="D36" s="15">
        <v>58000</v>
      </c>
      <c r="E36" s="63">
        <f>IF(D36&gt;0,D36/166.386015,)</f>
        <v>348.58698911684377</v>
      </c>
      <c r="F36" s="10">
        <f t="shared" si="2"/>
        <v>-348.58698911684377</v>
      </c>
      <c r="H36" s="10">
        <v>348.59</v>
      </c>
      <c r="I36" s="10">
        <f t="shared" si="3"/>
        <v>0.0030108831562074556</v>
      </c>
    </row>
    <row r="37" spans="1:9" ht="12.75">
      <c r="A37" s="20" t="s">
        <v>59</v>
      </c>
      <c r="B37" s="12">
        <v>27</v>
      </c>
      <c r="C37" t="s">
        <v>60</v>
      </c>
      <c r="D37" s="15">
        <v>18670</v>
      </c>
      <c r="E37" s="63">
        <f>IF(D37&gt;0,D37/166.386015,)</f>
        <v>112.2089497726116</v>
      </c>
      <c r="F37" s="10">
        <f t="shared" si="2"/>
        <v>-112.2089497726116</v>
      </c>
      <c r="H37" s="10">
        <v>112.21</v>
      </c>
      <c r="I37" s="10">
        <f t="shared" si="3"/>
        <v>0.0010502273883901125</v>
      </c>
    </row>
    <row r="38" spans="1:9" ht="12.75">
      <c r="A38" s="20" t="s">
        <v>63</v>
      </c>
      <c r="B38" s="12">
        <v>28</v>
      </c>
      <c r="C38" t="s">
        <v>64</v>
      </c>
      <c r="D38" s="15">
        <v>4300</v>
      </c>
      <c r="E38" s="63">
        <f>IF(D38&gt;0,D38/166.386015,)</f>
        <v>25.843518158662555</v>
      </c>
      <c r="F38" s="10">
        <f t="shared" si="2"/>
        <v>-25.843518158662555</v>
      </c>
      <c r="H38" s="10">
        <v>25.84</v>
      </c>
      <c r="I38" s="10">
        <f t="shared" si="3"/>
        <v>-0.0035181586625547823</v>
      </c>
    </row>
    <row r="39" spans="1:9" ht="12.75">
      <c r="A39" s="20" t="s">
        <v>61</v>
      </c>
      <c r="B39" s="12">
        <v>29</v>
      </c>
      <c r="C39" t="s">
        <v>65</v>
      </c>
      <c r="D39" s="15">
        <v>5290</v>
      </c>
      <c r="E39" s="63">
        <f aca="true" t="shared" si="4" ref="E39:E55">IF(D39&gt;0,D39/166.386015,)</f>
        <v>31.793537455656956</v>
      </c>
      <c r="F39" s="10">
        <f aca="true" t="shared" si="5" ref="F39:F55">E39*-1</f>
        <v>-31.793537455656956</v>
      </c>
      <c r="H39" s="10">
        <v>31.79</v>
      </c>
      <c r="I39" s="10">
        <f t="shared" si="3"/>
        <v>-0.003537455656957178</v>
      </c>
    </row>
    <row r="40" spans="1:9" ht="12.75">
      <c r="A40" s="20" t="s">
        <v>66</v>
      </c>
      <c r="B40" s="12">
        <v>30</v>
      </c>
      <c r="C40" t="s">
        <v>67</v>
      </c>
      <c r="D40" s="15">
        <v>68000</v>
      </c>
      <c r="E40" s="63">
        <f t="shared" si="4"/>
        <v>408.68819413698924</v>
      </c>
      <c r="F40" s="10">
        <f t="shared" si="5"/>
        <v>-408.68819413698924</v>
      </c>
      <c r="H40" s="10">
        <v>408.69</v>
      </c>
      <c r="I40" s="10">
        <f t="shared" si="3"/>
        <v>0.0018058630107589124</v>
      </c>
    </row>
    <row r="41" spans="1:9" ht="12.75">
      <c r="A41" s="20" t="s">
        <v>68</v>
      </c>
      <c r="B41" s="12">
        <v>31</v>
      </c>
      <c r="C41" t="s">
        <v>69</v>
      </c>
      <c r="D41" s="15">
        <v>3500</v>
      </c>
      <c r="E41" s="63">
        <f t="shared" si="4"/>
        <v>21.035421757050916</v>
      </c>
      <c r="F41" s="10">
        <f t="shared" si="5"/>
        <v>-21.035421757050916</v>
      </c>
      <c r="H41" s="10">
        <v>21.04</v>
      </c>
      <c r="I41" s="10">
        <f t="shared" si="3"/>
        <v>0.004578242949083489</v>
      </c>
    </row>
    <row r="42" spans="1:9" ht="12.75">
      <c r="A42" s="20" t="s">
        <v>70</v>
      </c>
      <c r="B42" s="12">
        <v>32</v>
      </c>
      <c r="C42" t="s">
        <v>71</v>
      </c>
      <c r="D42" s="15">
        <v>16000</v>
      </c>
      <c r="E42" s="63">
        <f t="shared" si="4"/>
        <v>96.16192803223277</v>
      </c>
      <c r="F42" s="10">
        <f t="shared" si="5"/>
        <v>-96.16192803223277</v>
      </c>
      <c r="H42" s="10">
        <v>96.16</v>
      </c>
      <c r="I42" s="10">
        <f t="shared" si="3"/>
        <v>-0.0019280322327688282</v>
      </c>
    </row>
    <row r="43" spans="1:9" ht="12.75">
      <c r="A43" s="20" t="s">
        <v>72</v>
      </c>
      <c r="B43" s="12">
        <v>33</v>
      </c>
      <c r="C43" t="s">
        <v>73</v>
      </c>
      <c r="D43" s="15">
        <v>1000</v>
      </c>
      <c r="E43" s="63">
        <f t="shared" si="4"/>
        <v>6.010120502014548</v>
      </c>
      <c r="F43" s="10">
        <f t="shared" si="5"/>
        <v>-6.010120502014548</v>
      </c>
      <c r="H43" s="10">
        <v>6.01</v>
      </c>
      <c r="I43" s="10">
        <f t="shared" si="3"/>
        <v>-0.00012050201454805176</v>
      </c>
    </row>
    <row r="44" spans="1:9" ht="12.75">
      <c r="A44" s="20" t="s">
        <v>70</v>
      </c>
      <c r="B44" s="12">
        <v>34</v>
      </c>
      <c r="C44" t="s">
        <v>74</v>
      </c>
      <c r="D44" s="15">
        <v>5000</v>
      </c>
      <c r="E44" s="63">
        <f t="shared" si="4"/>
        <v>30.05060251007274</v>
      </c>
      <c r="F44" s="10">
        <f t="shared" si="5"/>
        <v>-30.05060251007274</v>
      </c>
      <c r="H44" s="10">
        <v>30.05</v>
      </c>
      <c r="I44" s="10">
        <f aca="true" t="shared" si="6" ref="I44:I55">SUM(F44:H44)</f>
        <v>-0.0006025100727384824</v>
      </c>
    </row>
    <row r="45" spans="1:9" ht="12.75">
      <c r="A45" s="20" t="s">
        <v>75</v>
      </c>
      <c r="B45" s="12">
        <v>35</v>
      </c>
      <c r="C45" t="s">
        <v>76</v>
      </c>
      <c r="D45" s="15">
        <v>690</v>
      </c>
      <c r="E45" s="63">
        <f t="shared" si="4"/>
        <v>4.146983146390038</v>
      </c>
      <c r="F45" s="10">
        <f t="shared" si="5"/>
        <v>-4.146983146390038</v>
      </c>
      <c r="H45" s="10">
        <v>4.15</v>
      </c>
      <c r="I45" s="10">
        <f t="shared" si="6"/>
        <v>0.003016853609961956</v>
      </c>
    </row>
    <row r="46" spans="1:9" ht="12.75">
      <c r="A46" s="20" t="s">
        <v>77</v>
      </c>
      <c r="B46" s="12">
        <v>36</v>
      </c>
      <c r="C46" t="s">
        <v>78</v>
      </c>
      <c r="E46" s="63">
        <v>96.51</v>
      </c>
      <c r="G46" s="10">
        <v>-96.51</v>
      </c>
      <c r="H46" s="10">
        <v>96.51</v>
      </c>
      <c r="I46" s="10">
        <f t="shared" si="6"/>
        <v>0</v>
      </c>
    </row>
    <row r="47" spans="1:9" ht="12.75">
      <c r="A47" s="20" t="s">
        <v>77</v>
      </c>
      <c r="B47" s="12">
        <v>37</v>
      </c>
      <c r="C47" t="s">
        <v>79</v>
      </c>
      <c r="D47" s="15">
        <v>10076</v>
      </c>
      <c r="E47" s="63">
        <f t="shared" si="4"/>
        <v>60.557974178298586</v>
      </c>
      <c r="F47" s="10">
        <f t="shared" si="5"/>
        <v>-60.557974178298586</v>
      </c>
      <c r="G47" s="10">
        <v>60.56</v>
      </c>
      <c r="I47" s="10">
        <f t="shared" si="6"/>
        <v>0.002025821701415964</v>
      </c>
    </row>
    <row r="48" spans="1:9" ht="12.75">
      <c r="A48" s="20" t="s">
        <v>77</v>
      </c>
      <c r="B48" s="12">
        <v>38</v>
      </c>
      <c r="C48" t="s">
        <v>80</v>
      </c>
      <c r="D48" s="15">
        <v>9428</v>
      </c>
      <c r="E48" s="63">
        <f t="shared" si="4"/>
        <v>56.66341609299316</v>
      </c>
      <c r="F48" s="10">
        <f t="shared" si="5"/>
        <v>-56.66341609299316</v>
      </c>
      <c r="G48" s="10">
        <v>56.66</v>
      </c>
      <c r="I48" s="10">
        <f t="shared" si="6"/>
        <v>-0.0034160929931630335</v>
      </c>
    </row>
    <row r="49" spans="1:9" ht="12.75">
      <c r="A49" s="20" t="s">
        <v>77</v>
      </c>
      <c r="B49" s="12">
        <v>39</v>
      </c>
      <c r="C49" t="s">
        <v>81</v>
      </c>
      <c r="D49" s="15">
        <v>17281</v>
      </c>
      <c r="E49" s="63">
        <f t="shared" si="4"/>
        <v>103.8608923953134</v>
      </c>
      <c r="F49" s="10">
        <f t="shared" si="5"/>
        <v>-103.8608923953134</v>
      </c>
      <c r="G49" s="10">
        <v>103.86</v>
      </c>
      <c r="I49" s="10">
        <f t="shared" si="6"/>
        <v>-0.0008923953134001295</v>
      </c>
    </row>
    <row r="50" spans="1:9" ht="12.75">
      <c r="A50" s="20" t="s">
        <v>77</v>
      </c>
      <c r="B50" s="12">
        <v>40</v>
      </c>
      <c r="C50" t="s">
        <v>82</v>
      </c>
      <c r="D50" s="15">
        <v>368</v>
      </c>
      <c r="E50" s="63">
        <f t="shared" si="4"/>
        <v>2.2117243447413535</v>
      </c>
      <c r="F50" s="10">
        <v>2.21</v>
      </c>
      <c r="H50" s="10">
        <v>-2.21</v>
      </c>
      <c r="I50" s="10">
        <f t="shared" si="6"/>
        <v>0</v>
      </c>
    </row>
    <row r="51" spans="1:9" ht="12.75">
      <c r="A51" s="20" t="s">
        <v>77</v>
      </c>
      <c r="B51" s="12">
        <v>41</v>
      </c>
      <c r="C51" t="s">
        <v>83</v>
      </c>
      <c r="D51" s="15">
        <v>231</v>
      </c>
      <c r="E51" s="63">
        <f t="shared" si="4"/>
        <v>1.3883378359653606</v>
      </c>
      <c r="F51" s="10">
        <v>1.39</v>
      </c>
      <c r="G51" s="10">
        <v>-1.39</v>
      </c>
      <c r="I51" s="10">
        <f t="shared" si="6"/>
        <v>0</v>
      </c>
    </row>
    <row r="52" spans="1:9" ht="12.75">
      <c r="A52" s="20" t="s">
        <v>84</v>
      </c>
      <c r="B52" s="12">
        <v>42</v>
      </c>
      <c r="C52" t="s">
        <v>85</v>
      </c>
      <c r="D52" s="15">
        <v>7189</v>
      </c>
      <c r="E52" s="63">
        <f t="shared" si="4"/>
        <v>43.20675628898258</v>
      </c>
      <c r="F52" s="10">
        <v>-42.21</v>
      </c>
      <c r="G52" s="10">
        <v>42.21</v>
      </c>
      <c r="I52" s="10">
        <f t="shared" si="6"/>
        <v>0</v>
      </c>
    </row>
    <row r="53" spans="1:9" ht="12.75">
      <c r="A53" s="20" t="s">
        <v>48</v>
      </c>
      <c r="B53" s="12">
        <v>43</v>
      </c>
      <c r="C53" t="s">
        <v>86</v>
      </c>
      <c r="D53" s="15">
        <v>7747</v>
      </c>
      <c r="E53" s="63">
        <f t="shared" si="4"/>
        <v>46.5604035291067</v>
      </c>
      <c r="F53" s="10">
        <f t="shared" si="5"/>
        <v>-46.5604035291067</v>
      </c>
      <c r="G53" s="10">
        <v>46.56</v>
      </c>
      <c r="I53" s="10">
        <f t="shared" si="6"/>
        <v>-0.00040352910669838593</v>
      </c>
    </row>
    <row r="54" spans="1:9" ht="12.75">
      <c r="A54" s="20" t="s">
        <v>30</v>
      </c>
      <c r="B54" s="12">
        <v>44</v>
      </c>
      <c r="C54" t="s">
        <v>87</v>
      </c>
      <c r="D54" s="15">
        <v>2162</v>
      </c>
      <c r="E54" s="63">
        <f t="shared" si="4"/>
        <v>12.993880525355452</v>
      </c>
      <c r="F54" s="10">
        <f t="shared" si="5"/>
        <v>-12.993880525355452</v>
      </c>
      <c r="G54" s="10">
        <v>12.99</v>
      </c>
      <c r="I54" s="10">
        <f t="shared" si="6"/>
        <v>-0.0038805253554521357</v>
      </c>
    </row>
    <row r="55" spans="1:9" ht="12.75">
      <c r="A55" s="20" t="s">
        <v>88</v>
      </c>
      <c r="B55" s="12">
        <v>45</v>
      </c>
      <c r="C55" t="s">
        <v>89</v>
      </c>
      <c r="D55" s="15">
        <v>2198</v>
      </c>
      <c r="E55" s="63">
        <f t="shared" si="4"/>
        <v>13.210244863427976</v>
      </c>
      <c r="F55" s="10">
        <f t="shared" si="5"/>
        <v>-13.210244863427976</v>
      </c>
      <c r="G55" s="10">
        <v>13.21</v>
      </c>
      <c r="I55" s="10">
        <f t="shared" si="6"/>
        <v>-0.0002448634279748063</v>
      </c>
    </row>
    <row r="56" spans="5:9" ht="12.75">
      <c r="E56" s="63"/>
      <c r="I56" s="10"/>
    </row>
    <row r="57" spans="5:9" ht="12.75">
      <c r="E57" s="63"/>
      <c r="I57" s="10"/>
    </row>
    <row r="58" spans="5:9" ht="12.75">
      <c r="E58" s="63"/>
      <c r="I58" s="10"/>
    </row>
    <row r="59" spans="5:9" ht="12.75">
      <c r="E59" s="63"/>
      <c r="I59" s="10"/>
    </row>
    <row r="60" spans="5:9" ht="12.75">
      <c r="E60" s="63"/>
      <c r="I60" s="10"/>
    </row>
    <row r="61" spans="5:9" ht="12.75">
      <c r="E61" s="63"/>
      <c r="I61" s="10"/>
    </row>
    <row r="62" spans="5:9" ht="12.75">
      <c r="E62" s="63"/>
      <c r="I62" s="10"/>
    </row>
    <row r="63" spans="5:9" ht="12.75">
      <c r="E63" s="63"/>
      <c r="I63" s="10"/>
    </row>
    <row r="64" spans="5:9" ht="12.75">
      <c r="E64" s="63"/>
      <c r="I64" s="10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41" sqref="C41"/>
    </sheetView>
  </sheetViews>
  <sheetFormatPr defaultColWidth="9.140625" defaultRowHeight="12.75"/>
  <cols>
    <col min="1" max="1" width="12.8515625" style="4" customWidth="1"/>
    <col min="2" max="2" width="12.8515625" style="27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27" customWidth="1"/>
    <col min="7" max="7" width="12.8515625" style="4" customWidth="1"/>
    <col min="8" max="16384" width="11.421875" style="4" customWidth="1"/>
  </cols>
  <sheetData>
    <row r="1" spans="1:6" s="3" customFormat="1" ht="18">
      <c r="A1" s="3" t="s">
        <v>90</v>
      </c>
      <c r="B1" s="11"/>
      <c r="F1" s="11"/>
    </row>
    <row r="2" ht="12.75">
      <c r="A2" s="4" t="s">
        <v>91</v>
      </c>
    </row>
    <row r="4" spans="1:7" ht="15">
      <c r="A4" s="21"/>
      <c r="B4" s="38" t="s">
        <v>2</v>
      </c>
      <c r="C4" s="22" t="s">
        <v>3</v>
      </c>
      <c r="F4" s="28"/>
      <c r="G4" s="23"/>
    </row>
    <row r="5" spans="1:3" ht="19.5" customHeight="1">
      <c r="A5" s="22" t="s">
        <v>92</v>
      </c>
      <c r="B5" s="57">
        <f>SUM(C12:C102)</f>
        <v>0</v>
      </c>
      <c r="C5" s="57">
        <f>SUM(G12:G102)</f>
        <v>117</v>
      </c>
    </row>
    <row r="6" spans="1:7" ht="19.5" customHeight="1">
      <c r="A6" s="22" t="s">
        <v>93</v>
      </c>
      <c r="B6" s="37">
        <f>B5*7.67</f>
        <v>0</v>
      </c>
      <c r="C6" s="37">
        <f>C5*7.67</f>
        <v>897.39</v>
      </c>
      <c r="F6" s="29"/>
      <c r="G6" s="24"/>
    </row>
    <row r="7" spans="1:7" ht="19.5" customHeight="1">
      <c r="A7" s="22" t="s">
        <v>94</v>
      </c>
      <c r="B7" s="36">
        <f>B6-(B6+C6)/2</f>
        <v>-448.695</v>
      </c>
      <c r="C7" s="36">
        <f>B7*-1</f>
        <v>448.695</v>
      </c>
      <c r="F7" s="29"/>
      <c r="G7" s="24"/>
    </row>
    <row r="8" spans="1:7" ht="15">
      <c r="A8" s="35"/>
      <c r="B8" s="35"/>
      <c r="C8" s="35"/>
      <c r="F8" s="29"/>
      <c r="G8" s="24"/>
    </row>
    <row r="9" spans="6:7" ht="12.75">
      <c r="F9" s="30"/>
      <c r="G9" s="25"/>
    </row>
    <row r="10" spans="1:5" ht="18">
      <c r="A10" s="3" t="s">
        <v>2</v>
      </c>
      <c r="E10" s="3" t="s">
        <v>3</v>
      </c>
    </row>
    <row r="11" spans="1:7" ht="15">
      <c r="A11" s="26" t="s">
        <v>95</v>
      </c>
      <c r="B11" s="31" t="s">
        <v>15</v>
      </c>
      <c r="C11" s="26" t="s">
        <v>92</v>
      </c>
      <c r="E11" s="26" t="s">
        <v>95</v>
      </c>
      <c r="F11" s="31" t="s">
        <v>15</v>
      </c>
      <c r="G11" s="26" t="s">
        <v>92</v>
      </c>
    </row>
    <row r="12" spans="3:7" ht="12.75">
      <c r="C12" s="56"/>
      <c r="E12" s="4" t="s">
        <v>96</v>
      </c>
      <c r="F12" s="27">
        <v>1</v>
      </c>
      <c r="G12" s="56">
        <v>16</v>
      </c>
    </row>
    <row r="13" spans="3:7" ht="12.75">
      <c r="C13" s="56"/>
      <c r="E13" s="4" t="s">
        <v>97</v>
      </c>
      <c r="F13" s="27">
        <v>2</v>
      </c>
      <c r="G13" s="56">
        <v>2</v>
      </c>
    </row>
    <row r="14" spans="3:7" ht="12.75">
      <c r="C14" s="56"/>
      <c r="E14" s="4" t="s">
        <v>98</v>
      </c>
      <c r="F14" s="27">
        <v>37</v>
      </c>
      <c r="G14" s="56">
        <v>99</v>
      </c>
    </row>
    <row r="15" ht="12.75">
      <c r="C15" s="56"/>
    </row>
    <row r="16" ht="12.75">
      <c r="C16" s="56"/>
    </row>
    <row r="17" ht="12.75">
      <c r="C17" s="56"/>
    </row>
    <row r="18" ht="12.75">
      <c r="C18" s="56"/>
    </row>
    <row r="19" ht="12.75">
      <c r="C19" s="56"/>
    </row>
    <row r="20" ht="12.75">
      <c r="C20" s="56"/>
    </row>
    <row r="21" ht="12.75">
      <c r="C21" s="56"/>
    </row>
    <row r="22" ht="12.75">
      <c r="C22" s="56"/>
    </row>
    <row r="23" ht="12.75">
      <c r="C23" s="56"/>
    </row>
    <row r="24" ht="12.75">
      <c r="C24" s="56"/>
    </row>
    <row r="25" ht="12.75">
      <c r="C25" s="56"/>
    </row>
    <row r="26" ht="12.75">
      <c r="C26" s="56"/>
    </row>
    <row r="27" ht="12.75">
      <c r="C27" s="56"/>
    </row>
    <row r="28" ht="12.75">
      <c r="C28" s="56"/>
    </row>
    <row r="29" ht="12.75">
      <c r="C29" s="56"/>
    </row>
    <row r="30" ht="12.75">
      <c r="C30" s="56"/>
    </row>
    <row r="31" ht="12.75">
      <c r="C31" s="56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46" sqref="E46"/>
    </sheetView>
  </sheetViews>
  <sheetFormatPr defaultColWidth="9.140625" defaultRowHeight="12.75"/>
  <cols>
    <col min="1" max="1" width="12.7109375" style="0" customWidth="1"/>
    <col min="2" max="2" width="11.57421875" style="0" customWidth="1"/>
    <col min="3" max="3" width="11.57421875" style="18" customWidth="1"/>
    <col min="4" max="4" width="16.8515625" style="18" customWidth="1"/>
    <col min="5" max="5" width="8.421875" style="18" customWidth="1"/>
    <col min="6" max="16384" width="11.421875" style="0" customWidth="1"/>
  </cols>
  <sheetData>
    <row r="1" ht="18">
      <c r="A1" s="2" t="s">
        <v>99</v>
      </c>
    </row>
    <row r="2" ht="18">
      <c r="A2" s="2"/>
    </row>
    <row r="3" spans="1:3" ht="18.75" customHeight="1">
      <c r="A3" s="43"/>
      <c r="B3" s="42" t="s">
        <v>2</v>
      </c>
      <c r="C3" s="42" t="s">
        <v>3</v>
      </c>
    </row>
    <row r="4" spans="1:5" ht="18.75" customHeight="1">
      <c r="A4" s="39" t="s">
        <v>100</v>
      </c>
      <c r="B4" s="40">
        <f>SUM(F10:F108)</f>
        <v>35</v>
      </c>
      <c r="C4" s="40">
        <f>SUM(G10:G108)</f>
        <v>242</v>
      </c>
      <c r="E4"/>
    </row>
    <row r="5" spans="1:5" ht="18.75" customHeight="1">
      <c r="A5" s="39" t="s">
        <v>93</v>
      </c>
      <c r="B5" s="41">
        <f>B4*7.67</f>
        <v>268.45</v>
      </c>
      <c r="C5" s="41">
        <f>C4*7.67</f>
        <v>1856.1399999999999</v>
      </c>
      <c r="E5"/>
    </row>
    <row r="6" spans="1:5" ht="18.75" customHeight="1">
      <c r="A6" s="39" t="s">
        <v>94</v>
      </c>
      <c r="B6" s="44">
        <f>(B5+C5)/2-B5</f>
        <v>793.8449999999998</v>
      </c>
      <c r="C6" s="44">
        <f>B6*-1</f>
        <v>-793.8449999999998</v>
      </c>
      <c r="E6"/>
    </row>
    <row r="7" spans="3:5" ht="12.75">
      <c r="C7"/>
      <c r="D7"/>
      <c r="E7"/>
    </row>
    <row r="9" spans="1:7" s="1" customFormat="1" ht="15">
      <c r="A9" s="5" t="s">
        <v>101</v>
      </c>
      <c r="B9" s="5" t="s">
        <v>102</v>
      </c>
      <c r="C9" s="5" t="s">
        <v>100</v>
      </c>
      <c r="D9" s="5" t="s">
        <v>103</v>
      </c>
      <c r="E9" s="5" t="s">
        <v>104</v>
      </c>
      <c r="F9" s="5" t="s">
        <v>105</v>
      </c>
      <c r="G9" s="5" t="s">
        <v>106</v>
      </c>
    </row>
    <row r="10" spans="1:7" ht="12.75">
      <c r="A10" s="17">
        <v>36546</v>
      </c>
      <c r="B10" s="17">
        <v>36553</v>
      </c>
      <c r="C10" s="18">
        <f>B10-A10</f>
        <v>7</v>
      </c>
      <c r="D10" s="18" t="s">
        <v>107</v>
      </c>
      <c r="E10" s="18" t="s">
        <v>106</v>
      </c>
      <c r="F10">
        <f>IF(E10="J",C10,"")</f>
      </c>
      <c r="G10">
        <f>IF(E10="G",C10,"")</f>
        <v>7</v>
      </c>
    </row>
    <row r="11" spans="1:7" ht="12.75">
      <c r="A11" s="17">
        <v>36546</v>
      </c>
      <c r="B11" s="17">
        <v>36560</v>
      </c>
      <c r="C11" s="18">
        <f aca="true" t="shared" si="0" ref="C11:C18">B11-A11</f>
        <v>14</v>
      </c>
      <c r="D11" s="18" t="s">
        <v>3</v>
      </c>
      <c r="E11" s="18" t="s">
        <v>106</v>
      </c>
      <c r="F11">
        <f aca="true" t="shared" si="1" ref="F11:F18">IF(E11="J",C11,"")</f>
      </c>
      <c r="G11">
        <f aca="true" t="shared" si="2" ref="G11:G18">IF(E11="G",C11,"")</f>
        <v>14</v>
      </c>
    </row>
    <row r="12" spans="1:7" ht="12.75">
      <c r="A12" s="17">
        <v>36569</v>
      </c>
      <c r="B12" s="17">
        <v>36576</v>
      </c>
      <c r="C12" s="18">
        <f t="shared" si="0"/>
        <v>7</v>
      </c>
      <c r="D12" s="18" t="s">
        <v>108</v>
      </c>
      <c r="E12" s="18" t="s">
        <v>105</v>
      </c>
      <c r="F12">
        <f t="shared" si="1"/>
        <v>7</v>
      </c>
      <c r="G12">
        <f t="shared" si="2"/>
      </c>
    </row>
    <row r="13" spans="1:7" ht="12.75">
      <c r="A13" s="17">
        <v>36569</v>
      </c>
      <c r="B13" s="17">
        <v>36576</v>
      </c>
      <c r="C13" s="18">
        <f t="shared" si="0"/>
        <v>7</v>
      </c>
      <c r="D13" s="18" t="s">
        <v>109</v>
      </c>
      <c r="E13" s="18" t="s">
        <v>105</v>
      </c>
      <c r="F13">
        <f t="shared" si="1"/>
        <v>7</v>
      </c>
      <c r="G13">
        <f t="shared" si="2"/>
      </c>
    </row>
    <row r="14" spans="1:7" ht="12.75">
      <c r="A14" s="17">
        <v>36589</v>
      </c>
      <c r="B14" s="17">
        <v>36604</v>
      </c>
      <c r="C14" s="18">
        <f t="shared" si="0"/>
        <v>15</v>
      </c>
      <c r="D14" s="18" t="s">
        <v>110</v>
      </c>
      <c r="E14" s="18" t="s">
        <v>106</v>
      </c>
      <c r="F14">
        <f t="shared" si="1"/>
      </c>
      <c r="G14">
        <f t="shared" si="2"/>
        <v>15</v>
      </c>
    </row>
    <row r="15" spans="1:7" ht="12.75">
      <c r="A15" s="17">
        <v>36589</v>
      </c>
      <c r="B15" s="17">
        <v>36604</v>
      </c>
      <c r="C15" s="18">
        <f t="shared" si="0"/>
        <v>15</v>
      </c>
      <c r="D15" s="18" t="s">
        <v>111</v>
      </c>
      <c r="E15" s="18" t="s">
        <v>106</v>
      </c>
      <c r="F15">
        <f t="shared" si="1"/>
      </c>
      <c r="G15">
        <f t="shared" si="2"/>
        <v>15</v>
      </c>
    </row>
    <row r="16" spans="1:7" ht="12.75">
      <c r="A16" s="17">
        <v>36631</v>
      </c>
      <c r="B16" s="17">
        <v>36638</v>
      </c>
      <c r="C16" s="18">
        <f t="shared" si="0"/>
        <v>7</v>
      </c>
      <c r="D16" s="18" t="s">
        <v>2</v>
      </c>
      <c r="E16" s="18" t="s">
        <v>105</v>
      </c>
      <c r="F16">
        <f t="shared" si="1"/>
        <v>7</v>
      </c>
      <c r="G16">
        <f t="shared" si="2"/>
      </c>
    </row>
    <row r="17" spans="1:7" ht="12.75">
      <c r="A17" s="17">
        <v>36631</v>
      </c>
      <c r="B17" s="17">
        <v>36638</v>
      </c>
      <c r="C17" s="18">
        <f t="shared" si="0"/>
        <v>7</v>
      </c>
      <c r="D17" s="18" t="s">
        <v>112</v>
      </c>
      <c r="E17" s="18" t="s">
        <v>105</v>
      </c>
      <c r="F17">
        <f t="shared" si="1"/>
        <v>7</v>
      </c>
      <c r="G17">
        <f t="shared" si="2"/>
      </c>
    </row>
    <row r="18" spans="1:7" ht="12.75">
      <c r="A18" s="17">
        <v>36631</v>
      </c>
      <c r="B18" s="17">
        <v>36638</v>
      </c>
      <c r="C18" s="18">
        <f t="shared" si="0"/>
        <v>7</v>
      </c>
      <c r="D18" s="18" t="s">
        <v>113</v>
      </c>
      <c r="E18" s="18" t="s">
        <v>105</v>
      </c>
      <c r="F18">
        <f t="shared" si="1"/>
        <v>7</v>
      </c>
      <c r="G18">
        <f t="shared" si="2"/>
      </c>
    </row>
    <row r="19" spans="1:7" ht="12.75">
      <c r="A19" s="17">
        <v>36825</v>
      </c>
      <c r="B19" s="17">
        <v>36891</v>
      </c>
      <c r="C19" s="18">
        <f aca="true" t="shared" si="3" ref="C19:C31">B19-A19</f>
        <v>66</v>
      </c>
      <c r="D19" s="18" t="s">
        <v>3</v>
      </c>
      <c r="E19" s="18" t="s">
        <v>106</v>
      </c>
      <c r="F19">
        <f aca="true" t="shared" si="4" ref="F19:F31">IF(E19="J",C19,"")</f>
      </c>
      <c r="G19">
        <f aca="true" t="shared" si="5" ref="G19:G31">IF(E19="G",C19,"")</f>
        <v>66</v>
      </c>
    </row>
    <row r="20" spans="1:7" ht="12.75">
      <c r="A20" s="17">
        <v>36825</v>
      </c>
      <c r="B20" s="17">
        <v>36834</v>
      </c>
      <c r="C20" s="18">
        <f t="shared" si="3"/>
        <v>9</v>
      </c>
      <c r="D20" s="18" t="s">
        <v>114</v>
      </c>
      <c r="E20" s="18" t="s">
        <v>106</v>
      </c>
      <c r="F20">
        <f t="shared" si="4"/>
      </c>
      <c r="G20">
        <f t="shared" si="5"/>
        <v>9</v>
      </c>
    </row>
    <row r="21" spans="1:7" ht="12.75">
      <c r="A21" s="17">
        <v>36827</v>
      </c>
      <c r="B21" s="17">
        <v>36834</v>
      </c>
      <c r="C21" s="18">
        <f t="shared" si="3"/>
        <v>7</v>
      </c>
      <c r="D21" s="18" t="s">
        <v>115</v>
      </c>
      <c r="E21" s="18" t="s">
        <v>106</v>
      </c>
      <c r="F21">
        <f t="shared" si="4"/>
      </c>
      <c r="G21">
        <f t="shared" si="5"/>
        <v>7</v>
      </c>
    </row>
    <row r="22" spans="1:7" ht="12.75">
      <c r="A22" s="17">
        <v>36827</v>
      </c>
      <c r="B22" s="17">
        <v>36834</v>
      </c>
      <c r="C22" s="18">
        <f t="shared" si="3"/>
        <v>7</v>
      </c>
      <c r="D22" s="18" t="s">
        <v>116</v>
      </c>
      <c r="E22" s="18" t="s">
        <v>106</v>
      </c>
      <c r="F22">
        <f t="shared" si="4"/>
      </c>
      <c r="G22">
        <f t="shared" si="5"/>
        <v>7</v>
      </c>
    </row>
    <row r="23" spans="1:7" ht="12.75">
      <c r="A23" s="17">
        <v>36833</v>
      </c>
      <c r="B23" s="17">
        <v>36846</v>
      </c>
      <c r="C23" s="18">
        <f t="shared" si="3"/>
        <v>13</v>
      </c>
      <c r="D23" s="18" t="s">
        <v>117</v>
      </c>
      <c r="E23" s="18" t="s">
        <v>106</v>
      </c>
      <c r="F23">
        <f t="shared" si="4"/>
      </c>
      <c r="G23">
        <f t="shared" si="5"/>
        <v>13</v>
      </c>
    </row>
    <row r="24" spans="1:7" ht="12.75">
      <c r="A24" s="17">
        <v>36840</v>
      </c>
      <c r="B24" s="17">
        <v>36854</v>
      </c>
      <c r="C24" s="18">
        <f t="shared" si="3"/>
        <v>14</v>
      </c>
      <c r="D24" s="18" t="s">
        <v>118</v>
      </c>
      <c r="E24" s="18" t="s">
        <v>106</v>
      </c>
      <c r="F24">
        <f t="shared" si="4"/>
      </c>
      <c r="G24">
        <f t="shared" si="5"/>
        <v>14</v>
      </c>
    </row>
    <row r="25" spans="1:7" ht="12.75">
      <c r="A25" s="17">
        <v>36840</v>
      </c>
      <c r="B25" s="17">
        <v>36860</v>
      </c>
      <c r="C25" s="18">
        <f t="shared" si="3"/>
        <v>20</v>
      </c>
      <c r="D25" s="18" t="s">
        <v>119</v>
      </c>
      <c r="E25" s="18" t="s">
        <v>106</v>
      </c>
      <c r="F25">
        <f t="shared" si="4"/>
      </c>
      <c r="G25">
        <f t="shared" si="5"/>
        <v>20</v>
      </c>
    </row>
    <row r="26" spans="1:7" ht="12.75">
      <c r="A26" s="17">
        <v>36848</v>
      </c>
      <c r="B26" s="17">
        <v>36855</v>
      </c>
      <c r="C26" s="18">
        <f t="shared" si="3"/>
        <v>7</v>
      </c>
      <c r="D26" s="18" t="s">
        <v>120</v>
      </c>
      <c r="E26" s="18" t="s">
        <v>106</v>
      </c>
      <c r="F26">
        <f t="shared" si="4"/>
      </c>
      <c r="G26">
        <f t="shared" si="5"/>
        <v>7</v>
      </c>
    </row>
    <row r="27" spans="1:7" ht="12.75">
      <c r="A27" s="17">
        <v>36849</v>
      </c>
      <c r="B27" s="17">
        <v>36856</v>
      </c>
      <c r="C27" s="18">
        <f t="shared" si="3"/>
        <v>7</v>
      </c>
      <c r="D27" s="18" t="s">
        <v>121</v>
      </c>
      <c r="E27" s="18" t="s">
        <v>106</v>
      </c>
      <c r="F27">
        <f t="shared" si="4"/>
      </c>
      <c r="G27">
        <f t="shared" si="5"/>
        <v>7</v>
      </c>
    </row>
    <row r="28" spans="1:7" ht="12.75">
      <c r="A28" s="17">
        <v>36854</v>
      </c>
      <c r="B28" s="17">
        <v>36868</v>
      </c>
      <c r="C28" s="18">
        <f t="shared" si="3"/>
        <v>14</v>
      </c>
      <c r="D28" s="18" t="s">
        <v>122</v>
      </c>
      <c r="E28" s="18" t="s">
        <v>106</v>
      </c>
      <c r="F28">
        <f t="shared" si="4"/>
      </c>
      <c r="G28">
        <f t="shared" si="5"/>
        <v>14</v>
      </c>
    </row>
    <row r="29" spans="1:7" ht="12.75">
      <c r="A29" s="17">
        <v>36874</v>
      </c>
      <c r="B29" s="17">
        <v>36881</v>
      </c>
      <c r="C29" s="18">
        <f t="shared" si="3"/>
        <v>7</v>
      </c>
      <c r="D29" s="18" t="s">
        <v>123</v>
      </c>
      <c r="E29" s="18" t="s">
        <v>106</v>
      </c>
      <c r="F29">
        <f t="shared" si="4"/>
      </c>
      <c r="G29">
        <f t="shared" si="5"/>
        <v>7</v>
      </c>
    </row>
    <row r="30" spans="1:7" ht="12.75">
      <c r="A30" s="17">
        <v>36881</v>
      </c>
      <c r="B30" s="17">
        <v>36891</v>
      </c>
      <c r="C30" s="18">
        <f t="shared" si="3"/>
        <v>10</v>
      </c>
      <c r="D30" s="18" t="s">
        <v>124</v>
      </c>
      <c r="E30" s="18" t="s">
        <v>106</v>
      </c>
      <c r="F30">
        <f t="shared" si="4"/>
      </c>
      <c r="G30">
        <f t="shared" si="5"/>
        <v>10</v>
      </c>
    </row>
    <row r="31" spans="1:7" ht="12.75">
      <c r="A31" s="17">
        <v>36881</v>
      </c>
      <c r="B31" s="17">
        <v>36891</v>
      </c>
      <c r="C31" s="18">
        <f t="shared" si="3"/>
        <v>10</v>
      </c>
      <c r="D31" s="18" t="s">
        <v>125</v>
      </c>
      <c r="E31" s="18" t="s">
        <v>106</v>
      </c>
      <c r="F31">
        <f t="shared" si="4"/>
      </c>
      <c r="G31">
        <f t="shared" si="5"/>
        <v>10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Gerrit</cp:lastModifiedBy>
  <cp:lastPrinted>2002-04-10T13:07:38Z</cp:lastPrinted>
  <dcterms:created xsi:type="dcterms:W3CDTF">2002-01-02T20:44:15Z</dcterms:created>
  <dcterms:modified xsi:type="dcterms:W3CDTF">2005-06-23T17:46:00Z</dcterms:modified>
  <cp:category/>
  <cp:version/>
  <cp:contentType/>
  <cp:contentStatus/>
</cp:coreProperties>
</file>